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gabunia\AppData\Local\Microsoft\Windows\INetCache\Content.Outlook\8BAEO8WD\"/>
    </mc:Choice>
  </mc:AlternateContent>
  <bookViews>
    <workbookView xWindow="0" yWindow="0" windowWidth="23250" windowHeight="12435"/>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7" l="1"/>
  <c r="G9" i="7"/>
  <c r="G10" i="7"/>
  <c r="E18" i="7"/>
  <c r="H18" i="7"/>
  <c r="G18" i="7" s="1"/>
  <c r="H19" i="7"/>
  <c r="H20" i="7"/>
  <c r="H21" i="7"/>
  <c r="H22" i="7"/>
  <c r="G22" i="7" s="1"/>
  <c r="H24" i="7"/>
  <c r="H3" i="7"/>
  <c r="H7" i="7"/>
  <c r="H11" i="7"/>
  <c r="H15" i="7"/>
  <c r="H25" i="7"/>
  <c r="G25" i="7" s="1"/>
  <c r="H26" i="7"/>
  <c r="H27" i="7"/>
  <c r="H28" i="7"/>
  <c r="G28" i="7" s="1"/>
  <c r="G12" i="7"/>
  <c r="G13" i="7"/>
  <c r="G16" i="7"/>
  <c r="G21" i="7"/>
  <c r="G24" i="7"/>
  <c r="C23" i="7"/>
  <c r="G14" i="7"/>
  <c r="G19" i="7"/>
  <c r="C16" i="8"/>
  <c r="C15" i="8"/>
  <c r="C14" i="8"/>
  <c r="E28" i="7"/>
  <c r="G12" i="8"/>
  <c r="F15" i="8"/>
  <c r="G15" i="8" s="1"/>
  <c r="F16" i="8"/>
  <c r="G16" i="8" s="1"/>
  <c r="F14" i="8"/>
  <c r="G14" i="8" s="1"/>
  <c r="C18" i="8"/>
  <c r="F18" i="8" s="1"/>
  <c r="G18" i="8" s="1"/>
  <c r="C17" i="8"/>
  <c r="F17" i="8" s="1"/>
  <c r="G17" i="8" s="1"/>
  <c r="E21" i="7"/>
  <c r="E22" i="7"/>
  <c r="E24" i="7"/>
  <c r="E25" i="7"/>
  <c r="B4" i="7"/>
  <c r="G20" i="8" l="1"/>
  <c r="C27" i="7" s="1"/>
  <c r="G27" i="7" s="1"/>
  <c r="C15" i="7"/>
  <c r="G15" i="7" s="1"/>
  <c r="H10" i="8"/>
  <c r="C26" i="7" l="1"/>
  <c r="G26" i="7" s="1"/>
  <c r="E27" i="7"/>
  <c r="D25" i="6"/>
  <c r="D24" i="6"/>
  <c r="D23" i="6"/>
  <c r="D22" i="6"/>
  <c r="D21" i="6"/>
  <c r="D20" i="6" l="1"/>
  <c r="D19" i="6"/>
  <c r="D17" i="6"/>
  <c r="J33" i="6" s="1"/>
  <c r="C4" i="7" s="1"/>
  <c r="E4" i="7" l="1"/>
  <c r="G4" i="7"/>
  <c r="F32" i="1"/>
  <c r="F7" i="2"/>
  <c r="F8" i="2"/>
  <c r="F9" i="2"/>
  <c r="F10" i="2"/>
  <c r="F11" i="2"/>
  <c r="F12" i="2"/>
  <c r="F13" i="2"/>
  <c r="F14" i="2"/>
  <c r="F15" i="2"/>
  <c r="F16" i="2"/>
  <c r="F17" i="2"/>
  <c r="F18" i="2"/>
  <c r="F19" i="2"/>
  <c r="F20" i="2"/>
  <c r="F21" i="2"/>
  <c r="F22" i="2"/>
  <c r="F23" i="2"/>
  <c r="F24" i="2"/>
  <c r="F25" i="2"/>
  <c r="F26" i="2"/>
  <c r="F27" i="2"/>
  <c r="F5" i="3"/>
  <c r="F6" i="3"/>
  <c r="F7" i="3"/>
  <c r="F22" i="3" s="1"/>
  <c r="F8" i="3"/>
  <c r="F9" i="3"/>
  <c r="F10" i="3"/>
  <c r="F11" i="3"/>
  <c r="F12" i="3"/>
  <c r="F13" i="3"/>
  <c r="F14" i="3"/>
  <c r="F15" i="3"/>
  <c r="F16" i="3"/>
  <c r="F17" i="3"/>
  <c r="F18" i="3"/>
  <c r="F19" i="3"/>
  <c r="F20" i="3"/>
  <c r="F6" i="4"/>
  <c r="F7" i="4"/>
  <c r="F8" i="4"/>
  <c r="F23" i="4" s="1"/>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1" i="7"/>
  <c r="G11" i="7" s="1"/>
  <c r="C17" i="7"/>
  <c r="C20" i="7"/>
  <c r="H2" i="7"/>
  <c r="C7" i="7"/>
  <c r="G7"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I5" i="5"/>
  <c r="H27" i="2"/>
  <c r="H26" i="2"/>
  <c r="H25" i="2"/>
  <c r="H24" i="2"/>
  <c r="H23" i="2"/>
  <c r="H22" i="2"/>
  <c r="H21" i="2"/>
  <c r="H20" i="2"/>
  <c r="H19" i="2"/>
  <c r="H18" i="2"/>
  <c r="H17" i="2"/>
  <c r="H16" i="2"/>
  <c r="H15" i="2"/>
  <c r="H14" i="2"/>
  <c r="H13" i="2"/>
  <c r="H12" i="2"/>
  <c r="H11" i="2"/>
  <c r="H10" i="2"/>
  <c r="H9" i="2"/>
  <c r="H8" i="2"/>
  <c r="H5" i="2" s="1"/>
  <c r="H7" i="2"/>
  <c r="I5" i="2"/>
  <c r="J31" i="6" l="1"/>
  <c r="H5" i="5"/>
  <c r="F29" i="2"/>
  <c r="C5" i="7" s="1"/>
  <c r="G5" i="7" s="1"/>
  <c r="F29" i="5"/>
  <c r="C6" i="7"/>
  <c r="G6" i="7" s="1"/>
  <c r="J32" i="6"/>
  <c r="K32" i="6"/>
  <c r="E7" i="7"/>
  <c r="E11" i="7"/>
  <c r="E15" i="7"/>
  <c r="K31" i="6"/>
  <c r="C3" i="7" s="1"/>
  <c r="G3" i="7" s="1"/>
  <c r="F36" i="6"/>
  <c r="D36" i="6"/>
  <c r="F38" i="6" s="1"/>
  <c r="E5" i="7" l="1"/>
  <c r="J34" i="6"/>
  <c r="E3" i="7"/>
  <c r="C2" i="7"/>
  <c r="G2" i="7" s="1"/>
  <c r="G30" i="7" l="1"/>
  <c r="E2" i="7"/>
  <c r="E30" i="7" s="1"/>
  <c r="D30" i="7" s="1"/>
</calcChain>
</file>

<file path=xl/sharedStrings.xml><?xml version="1.0" encoding="utf-8"?>
<sst xmlns="http://schemas.openxmlformats.org/spreadsheetml/2006/main" count="349" uniqueCount="250">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</sst>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s>
  <fonts count="46"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sz val="10"/>
      <color rgb="FFFF0000"/>
      <name val="Arial"/>
      <family val="2"/>
    </font>
    <font>
      <b/>
      <sz val="11"/>
      <color theme="1"/>
      <name val="Calibri"/>
      <family val="2"/>
      <scheme val="minor"/>
    </font>
    <font>
      <b/>
      <sz val="10"/>
      <color theme="1"/>
      <name val="Arial"/>
      <family val="2"/>
      <charset val="204"/>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168" fontId="36" fillId="16" borderId="0" xfId="0" applyNumberFormat="1" applyFont="1" applyFill="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8" fillId="0" borderId="7" xfId="0" applyFont="1" applyBorder="1"/>
    <xf numFmtId="169" fontId="38" fillId="0" borderId="7" xfId="8" applyNumberFormat="1" applyFont="1" applyBorder="1"/>
    <xf numFmtId="0" fontId="38" fillId="10" borderId="7" xfId="0" applyFont="1" applyFill="1" applyBorder="1"/>
    <xf numFmtId="169" fontId="38" fillId="10" borderId="7" xfId="8" applyNumberFormat="1" applyFont="1" applyFill="1" applyBorder="1"/>
    <xf numFmtId="169" fontId="0" fillId="0" borderId="0" xfId="0" applyNumberFormat="1"/>
    <xf numFmtId="0" fontId="39" fillId="0" borderId="0" xfId="0" applyFont="1"/>
    <xf numFmtId="0" fontId="0" fillId="0" borderId="1" xfId="0" applyBorder="1"/>
    <xf numFmtId="43" fontId="0" fillId="0" borderId="1" xfId="8" applyFont="1" applyBorder="1"/>
    <xf numFmtId="0" fontId="40" fillId="0" borderId="0" xfId="0" applyFont="1"/>
    <xf numFmtId="0" fontId="41" fillId="0" borderId="0" xfId="0" applyFont="1"/>
    <xf numFmtId="43" fontId="41" fillId="0" borderId="0" xfId="8" applyFont="1"/>
    <xf numFmtId="0" fontId="0" fillId="0" borderId="0" xfId="0" applyFont="1"/>
    <xf numFmtId="0" fontId="0" fillId="0" borderId="0" xfId="0" applyAlignment="1">
      <alignment horizontal="center"/>
    </xf>
    <xf numFmtId="0" fontId="41" fillId="0" borderId="0" xfId="0" applyFont="1" applyAlignment="1">
      <alignment horizontal="center"/>
    </xf>
    <xf numFmtId="170" fontId="0" fillId="0" borderId="0" xfId="0" applyNumberFormat="1"/>
    <xf numFmtId="170" fontId="41" fillId="0" borderId="0" xfId="0" applyNumberFormat="1" applyFont="1"/>
    <xf numFmtId="168" fontId="37" fillId="17" borderId="0" xfId="0" applyNumberFormat="1" applyFont="1" applyFill="1"/>
    <xf numFmtId="168" fontId="13" fillId="17" borderId="0" xfId="0" applyNumberFormat="1" applyFont="1" applyFill="1"/>
    <xf numFmtId="0" fontId="42" fillId="0" borderId="0" xfId="0" applyFont="1" applyAlignment="1">
      <alignment horizontal="center"/>
    </xf>
    <xf numFmtId="0" fontId="42" fillId="0" borderId="0" xfId="0" applyFont="1" applyFill="1" applyAlignment="1">
      <alignment horizontal="center"/>
    </xf>
    <xf numFmtId="43" fontId="39" fillId="0" borderId="0" xfId="8" applyFont="1"/>
    <xf numFmtId="0" fontId="44" fillId="0" borderId="0" xfId="0" applyFont="1"/>
    <xf numFmtId="0" fontId="45" fillId="0" borderId="0" xfId="0" applyFont="1"/>
    <xf numFmtId="0" fontId="42" fillId="18" borderId="0" xfId="0" applyFont="1" applyFill="1"/>
    <xf numFmtId="0" fontId="43" fillId="18" borderId="0" xfId="0" applyFont="1" applyFill="1"/>
    <xf numFmtId="170" fontId="42" fillId="18" borderId="0" xfId="0" applyNumberFormat="1" applyFont="1" applyFill="1"/>
    <xf numFmtId="0" fontId="41" fillId="19" borderId="0" xfId="0" applyFont="1" applyFill="1"/>
    <xf numFmtId="168" fontId="0" fillId="0" borderId="0" xfId="0" applyNumberFormat="1"/>
    <xf numFmtId="168" fontId="0" fillId="0" borderId="0" xfId="0" applyNumberFormat="1" applyFill="1"/>
    <xf numFmtId="164" fontId="14" fillId="0" borderId="0" xfId="0" applyNumberFormat="1" applyFont="1"/>
    <xf numFmtId="9" fontId="38" fillId="0" borderId="0" xfId="0" applyNumberFormat="1" applyFont="1"/>
    <xf numFmtId="168" fontId="36" fillId="20" borderId="0" xfId="0" applyNumberFormat="1" applyFont="1" applyFill="1"/>
    <xf numFmtId="0" fontId="0" fillId="0" borderId="1" xfId="0" applyBorder="1" applyAlignment="1">
      <alignment horizontal="left"/>
    </xf>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A11" zoomScale="110" zoomScaleNormal="110" workbookViewId="0">
      <selection activeCell="D25" sqref="D25"/>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19.7109375" style="132" customWidth="1"/>
  </cols>
  <sheetData>
    <row r="1" spans="1:9" ht="58.5" customHeight="1" x14ac:dyDescent="0.25">
      <c r="B1" s="117" t="s">
        <v>176</v>
      </c>
      <c r="C1" s="117" t="s">
        <v>199</v>
      </c>
      <c r="D1" s="117" t="s">
        <v>190</v>
      </c>
      <c r="E1" s="128" t="s">
        <v>200</v>
      </c>
      <c r="F1" s="130" t="s">
        <v>201</v>
      </c>
      <c r="G1" s="128" t="s">
        <v>202</v>
      </c>
      <c r="H1" s="130" t="s">
        <v>201</v>
      </c>
      <c r="I1" s="131"/>
    </row>
    <row r="2" spans="1:9" ht="51.75" x14ac:dyDescent="0.25">
      <c r="B2" s="73" t="s">
        <v>177</v>
      </c>
      <c r="C2" s="153">
        <f>PPEs!J32+PPEs!K32</f>
        <v>65614100</v>
      </c>
      <c r="D2" s="127" t="s">
        <v>194</v>
      </c>
      <c r="E2" s="118">
        <f>C2*F2</f>
        <v>45929870</v>
      </c>
      <c r="F2" s="129">
        <v>0.7</v>
      </c>
      <c r="G2" s="118">
        <f>C2*H2</f>
        <v>19684230.000000004</v>
      </c>
      <c r="H2" s="129">
        <f>100%-F2</f>
        <v>0.30000000000000004</v>
      </c>
      <c r="I2" s="164"/>
    </row>
    <row r="3" spans="1:9" ht="15.75" x14ac:dyDescent="0.25">
      <c r="B3" s="73" t="s">
        <v>193</v>
      </c>
      <c r="C3" s="153">
        <f>PPEs!J31+PPEs!K31</f>
        <v>9160860</v>
      </c>
      <c r="D3" s="73" t="s">
        <v>191</v>
      </c>
      <c r="E3" s="118">
        <f>C3*F3</f>
        <v>9160860</v>
      </c>
      <c r="F3" s="129">
        <v>1</v>
      </c>
      <c r="G3" s="118">
        <f t="shared" ref="G3:G11" si="0">C3*H3</f>
        <v>0</v>
      </c>
      <c r="H3" s="129">
        <f>100%-F3</f>
        <v>0</v>
      </c>
      <c r="I3" s="164"/>
    </row>
    <row r="4" spans="1:9" ht="15.75" x14ac:dyDescent="0.25">
      <c r="B4" s="73" t="str">
        <f>PPEs!I33</f>
        <v>Emergency/Ambulance service equipment</v>
      </c>
      <c r="C4" s="153">
        <f>PPEs!J33</f>
        <v>14925000</v>
      </c>
      <c r="D4" s="73" t="s">
        <v>222</v>
      </c>
      <c r="E4" s="118">
        <f>C4*F4</f>
        <v>14925000</v>
      </c>
      <c r="F4" s="129">
        <v>1</v>
      </c>
      <c r="G4" s="118">
        <f t="shared" si="0"/>
        <v>0</v>
      </c>
      <c r="H4" s="129"/>
      <c r="I4" s="164"/>
    </row>
    <row r="5" spans="1:9" ht="77.25" x14ac:dyDescent="0.25">
      <c r="B5" s="73" t="s">
        <v>178</v>
      </c>
      <c r="C5" s="153">
        <f>'Lugar - testing'!F32+'PPE - reg.labs'!F29+'Testing - reg.labs'!F22+'Abkhazia - labs'!F23</f>
        <v>975296.25722711417</v>
      </c>
      <c r="D5" s="127" t="s">
        <v>192</v>
      </c>
      <c r="E5" s="115">
        <f>C5*F5</f>
        <v>3901185.0289084567</v>
      </c>
      <c r="F5" s="166">
        <v>4</v>
      </c>
      <c r="G5" s="118">
        <f t="shared" si="0"/>
        <v>1950592.5144542283</v>
      </c>
      <c r="H5" s="166">
        <v>2</v>
      </c>
      <c r="I5" s="164"/>
    </row>
    <row r="6" spans="1:9" ht="18.75" x14ac:dyDescent="0.3">
      <c r="B6" s="116" t="s">
        <v>179</v>
      </c>
      <c r="C6" s="152">
        <f>C7+C11+C15+C17+C20</f>
        <v>77500000</v>
      </c>
      <c r="D6" s="73"/>
      <c r="E6" s="73"/>
      <c r="F6" s="129"/>
      <c r="G6" s="118">
        <f t="shared" si="0"/>
        <v>0</v>
      </c>
      <c r="H6" s="129"/>
      <c r="I6" s="164"/>
    </row>
    <row r="7" spans="1:9" x14ac:dyDescent="0.25">
      <c r="A7">
        <v>1</v>
      </c>
      <c r="B7" s="73" t="s">
        <v>195</v>
      </c>
      <c r="C7" s="121">
        <f>C8+C9+C10</f>
        <v>25000000</v>
      </c>
      <c r="D7" s="73" t="s">
        <v>180</v>
      </c>
      <c r="E7" s="118">
        <f>C7*F7</f>
        <v>25000000</v>
      </c>
      <c r="F7" s="129">
        <v>1</v>
      </c>
      <c r="G7" s="118">
        <f t="shared" si="0"/>
        <v>0</v>
      </c>
      <c r="H7" s="129">
        <f>100%-F7</f>
        <v>0</v>
      </c>
      <c r="I7" s="164"/>
    </row>
    <row r="8" spans="1:9" x14ac:dyDescent="0.25">
      <c r="B8" s="73" t="s">
        <v>185</v>
      </c>
      <c r="C8" s="118">
        <v>12000000</v>
      </c>
      <c r="D8" s="73"/>
      <c r="E8" s="73"/>
      <c r="F8" s="129"/>
      <c r="G8" s="118">
        <f t="shared" si="0"/>
        <v>0</v>
      </c>
      <c r="H8" s="129"/>
      <c r="I8" s="164"/>
    </row>
    <row r="9" spans="1:9" x14ac:dyDescent="0.25">
      <c r="B9" s="73" t="s">
        <v>186</v>
      </c>
      <c r="C9" s="118">
        <v>5000000</v>
      </c>
      <c r="D9" s="73"/>
      <c r="E9" s="73"/>
      <c r="F9" s="129"/>
      <c r="G9" s="118">
        <f t="shared" si="0"/>
        <v>0</v>
      </c>
      <c r="H9" s="129"/>
      <c r="I9" s="164"/>
    </row>
    <row r="10" spans="1:9" x14ac:dyDescent="0.25">
      <c r="B10" s="73" t="s">
        <v>166</v>
      </c>
      <c r="C10" s="118">
        <v>8000000</v>
      </c>
      <c r="D10" s="73"/>
      <c r="E10" s="73"/>
      <c r="F10" s="129"/>
      <c r="G10" s="118">
        <f t="shared" si="0"/>
        <v>0</v>
      </c>
      <c r="H10" s="129"/>
      <c r="I10" s="164"/>
    </row>
    <row r="11" spans="1:9" x14ac:dyDescent="0.25">
      <c r="A11">
        <v>2</v>
      </c>
      <c r="B11" s="73" t="s">
        <v>196</v>
      </c>
      <c r="C11" s="121">
        <f>C12+C13</f>
        <v>17000000</v>
      </c>
      <c r="D11" s="73" t="s">
        <v>181</v>
      </c>
      <c r="E11" s="119">
        <f>C11*F11</f>
        <v>8500000</v>
      </c>
      <c r="F11" s="129">
        <v>0.5</v>
      </c>
      <c r="G11" s="118">
        <f t="shared" si="0"/>
        <v>8500000</v>
      </c>
      <c r="H11" s="129">
        <f>100%-F11</f>
        <v>0.5</v>
      </c>
      <c r="I11" s="164"/>
    </row>
    <row r="12" spans="1:9" x14ac:dyDescent="0.25">
      <c r="B12" s="73" t="s">
        <v>186</v>
      </c>
      <c r="C12" s="118">
        <v>10000000</v>
      </c>
      <c r="D12" s="73"/>
      <c r="E12" s="73"/>
      <c r="F12" s="129"/>
      <c r="G12" s="118">
        <f t="shared" ref="G12:G28" si="1">C12*H12</f>
        <v>0</v>
      </c>
      <c r="H12" s="129"/>
      <c r="I12" s="164"/>
    </row>
    <row r="13" spans="1:9" x14ac:dyDescent="0.25">
      <c r="B13" s="73" t="s">
        <v>166</v>
      </c>
      <c r="C13" s="118">
        <v>7000000</v>
      </c>
      <c r="D13" s="120"/>
      <c r="E13" s="73"/>
      <c r="F13" s="129"/>
      <c r="G13" s="118">
        <f t="shared" si="1"/>
        <v>0</v>
      </c>
      <c r="H13" s="129"/>
      <c r="I13" s="164"/>
    </row>
    <row r="14" spans="1:9" x14ac:dyDescent="0.25">
      <c r="B14" s="73"/>
      <c r="C14" s="115"/>
      <c r="D14" s="73"/>
      <c r="E14" s="73"/>
      <c r="F14" s="129"/>
      <c r="G14" s="118">
        <f t="shared" si="1"/>
        <v>0</v>
      </c>
      <c r="H14" s="129"/>
      <c r="I14" s="164"/>
    </row>
    <row r="15" spans="1:9" x14ac:dyDescent="0.25">
      <c r="A15">
        <v>3</v>
      </c>
      <c r="B15" s="73" t="s">
        <v>197</v>
      </c>
      <c r="C15" s="121">
        <f>C16</f>
        <v>13500000</v>
      </c>
      <c r="D15" s="73" t="s">
        <v>182</v>
      </c>
      <c r="E15" s="119">
        <f>C15*F15</f>
        <v>13500000</v>
      </c>
      <c r="F15" s="129">
        <v>1</v>
      </c>
      <c r="G15" s="118">
        <f t="shared" si="1"/>
        <v>0</v>
      </c>
      <c r="H15" s="129">
        <f>100%-F15</f>
        <v>0</v>
      </c>
      <c r="I15" s="164"/>
    </row>
    <row r="16" spans="1:9" x14ac:dyDescent="0.25">
      <c r="B16" s="73" t="s">
        <v>187</v>
      </c>
      <c r="C16" s="119">
        <v>13500000</v>
      </c>
      <c r="D16" s="73"/>
      <c r="E16" s="73"/>
      <c r="F16" s="129"/>
      <c r="G16" s="118">
        <f t="shared" si="1"/>
        <v>0</v>
      </c>
      <c r="H16" s="129"/>
      <c r="I16" s="164"/>
    </row>
    <row r="17" spans="1:9" x14ac:dyDescent="0.25">
      <c r="A17">
        <v>4</v>
      </c>
      <c r="B17" s="73" t="s">
        <v>188</v>
      </c>
      <c r="C17" s="122">
        <f>C18</f>
        <v>10000000</v>
      </c>
      <c r="D17" s="73" t="s">
        <v>183</v>
      </c>
      <c r="E17" s="115"/>
      <c r="F17" s="129"/>
      <c r="G17" s="118"/>
      <c r="H17" s="129"/>
      <c r="I17" s="164"/>
    </row>
    <row r="18" spans="1:9" x14ac:dyDescent="0.25">
      <c r="B18" s="73" t="s">
        <v>166</v>
      </c>
      <c r="C18" s="115">
        <v>10000000</v>
      </c>
      <c r="D18" s="73"/>
      <c r="E18" s="165">
        <f>C18*F18</f>
        <v>10000000</v>
      </c>
      <c r="F18" s="129">
        <v>1</v>
      </c>
      <c r="G18" s="118">
        <f t="shared" si="1"/>
        <v>0</v>
      </c>
      <c r="H18" s="129">
        <f t="shared" ref="H18:H24" si="2">100%-F18</f>
        <v>0</v>
      </c>
      <c r="I18" s="164"/>
    </row>
    <row r="19" spans="1:9" x14ac:dyDescent="0.25">
      <c r="B19" s="73"/>
      <c r="C19" s="115"/>
      <c r="D19" s="73"/>
      <c r="E19" s="73"/>
      <c r="F19" s="129"/>
      <c r="G19" s="118">
        <f t="shared" si="1"/>
        <v>0</v>
      </c>
      <c r="H19" s="129">
        <f t="shared" si="2"/>
        <v>1</v>
      </c>
      <c r="I19" s="164"/>
    </row>
    <row r="20" spans="1:9" x14ac:dyDescent="0.25">
      <c r="A20">
        <v>5</v>
      </c>
      <c r="B20" s="73" t="s">
        <v>198</v>
      </c>
      <c r="C20" s="122">
        <f>C21+C22</f>
        <v>12000000</v>
      </c>
      <c r="D20" s="73" t="s">
        <v>184</v>
      </c>
      <c r="E20" s="115"/>
      <c r="F20" s="129"/>
      <c r="G20" s="118"/>
      <c r="H20" s="129">
        <f t="shared" si="2"/>
        <v>1</v>
      </c>
      <c r="I20" s="164"/>
    </row>
    <row r="21" spans="1:9" x14ac:dyDescent="0.25">
      <c r="B21" s="73" t="s">
        <v>186</v>
      </c>
      <c r="C21" s="118">
        <v>5000000</v>
      </c>
      <c r="E21" s="115">
        <f>C21*F21</f>
        <v>2500000</v>
      </c>
      <c r="F21" s="129">
        <v>0.5</v>
      </c>
      <c r="G21" s="118">
        <f t="shared" si="1"/>
        <v>2500000</v>
      </c>
      <c r="H21" s="129">
        <f t="shared" si="2"/>
        <v>0.5</v>
      </c>
      <c r="I21" s="164"/>
    </row>
    <row r="22" spans="1:9" x14ac:dyDescent="0.25">
      <c r="B22" s="73" t="s">
        <v>166</v>
      </c>
      <c r="C22" s="118">
        <v>7000000</v>
      </c>
      <c r="E22" s="115">
        <f>C22*F22</f>
        <v>3500000</v>
      </c>
      <c r="F22" s="129">
        <v>0.5</v>
      </c>
      <c r="G22" s="118">
        <f t="shared" si="1"/>
        <v>3500000</v>
      </c>
      <c r="H22" s="129">
        <f t="shared" si="2"/>
        <v>0.5</v>
      </c>
      <c r="I22" s="164"/>
    </row>
    <row r="23" spans="1:9" ht="18.75" x14ac:dyDescent="0.3">
      <c r="A23">
        <v>6</v>
      </c>
      <c r="B23" s="144" t="s">
        <v>224</v>
      </c>
      <c r="C23" s="152">
        <f>C24+C25</f>
        <v>20000000</v>
      </c>
      <c r="E23" s="115"/>
      <c r="F23" s="129"/>
      <c r="G23" s="118"/>
      <c r="H23" s="129"/>
      <c r="I23" s="164"/>
    </row>
    <row r="24" spans="1:9" x14ac:dyDescent="0.25">
      <c r="B24" s="73" t="s">
        <v>225</v>
      </c>
      <c r="C24" s="118">
        <v>10000000</v>
      </c>
      <c r="E24" s="115">
        <f>C24*F24</f>
        <v>10000000</v>
      </c>
      <c r="F24" s="129">
        <v>1</v>
      </c>
      <c r="G24" s="118">
        <f t="shared" si="1"/>
        <v>0</v>
      </c>
      <c r="H24" s="129">
        <f t="shared" si="2"/>
        <v>0</v>
      </c>
      <c r="I24" s="164"/>
    </row>
    <row r="25" spans="1:9" x14ac:dyDescent="0.25">
      <c r="B25" s="73" t="s">
        <v>226</v>
      </c>
      <c r="C25" s="118">
        <v>10000000</v>
      </c>
      <c r="E25" s="115">
        <f>C25*F25</f>
        <v>7000000</v>
      </c>
      <c r="F25" s="129">
        <v>0.7</v>
      </c>
      <c r="G25" s="118">
        <f t="shared" si="1"/>
        <v>3000000.0000000005</v>
      </c>
      <c r="H25" s="129">
        <f>100%-F25</f>
        <v>0.30000000000000004</v>
      </c>
      <c r="I25" s="164"/>
    </row>
    <row r="26" spans="1:9" ht="18.75" x14ac:dyDescent="0.3">
      <c r="B26" s="144" t="s">
        <v>223</v>
      </c>
      <c r="C26" s="152">
        <f>C27+C28</f>
        <v>25575483.870967738</v>
      </c>
      <c r="E26" s="115"/>
      <c r="F26" s="129">
        <v>1</v>
      </c>
      <c r="G26" s="118">
        <f t="shared" si="1"/>
        <v>0</v>
      </c>
      <c r="H26" s="129">
        <f>100%-F26</f>
        <v>0</v>
      </c>
      <c r="I26" s="164"/>
    </row>
    <row r="27" spans="1:9" ht="58.15" customHeight="1" x14ac:dyDescent="0.25">
      <c r="B27" s="127" t="s">
        <v>227</v>
      </c>
      <c r="C27" s="118">
        <f>Servicecosts!G20</f>
        <v>15575483.87096774</v>
      </c>
      <c r="D27" s="127" t="s">
        <v>246</v>
      </c>
      <c r="E27" s="115">
        <f>C27*F27</f>
        <v>15575483.87096774</v>
      </c>
      <c r="F27" s="129">
        <v>1</v>
      </c>
      <c r="G27" s="118">
        <f t="shared" si="1"/>
        <v>0</v>
      </c>
      <c r="H27" s="129">
        <f>100%-F27</f>
        <v>0</v>
      </c>
      <c r="I27" s="164"/>
    </row>
    <row r="28" spans="1:9" ht="26.25" x14ac:dyDescent="0.25">
      <c r="B28" s="73" t="s">
        <v>228</v>
      </c>
      <c r="C28" s="118">
        <v>10000000</v>
      </c>
      <c r="D28" s="127" t="s">
        <v>229</v>
      </c>
      <c r="E28" s="115">
        <f>C28*F28</f>
        <v>10000000</v>
      </c>
      <c r="F28" s="129">
        <v>1</v>
      </c>
      <c r="G28" s="118">
        <f t="shared" si="1"/>
        <v>0</v>
      </c>
      <c r="H28" s="129">
        <f>100%-F28</f>
        <v>0</v>
      </c>
      <c r="I28" s="164"/>
    </row>
    <row r="29" spans="1:9" s="154" customFormat="1" ht="20.25" x14ac:dyDescent="0.3">
      <c r="E29" s="154" t="s">
        <v>247</v>
      </c>
      <c r="G29" s="154" t="s">
        <v>248</v>
      </c>
      <c r="I29" s="155"/>
    </row>
    <row r="30" spans="1:9" ht="20.25" x14ac:dyDescent="0.3">
      <c r="B30" s="73" t="s">
        <v>168</v>
      </c>
      <c r="D30" s="167">
        <f>E30+G30</f>
        <v>218627221.41433042</v>
      </c>
      <c r="E30" s="126">
        <f>SUM(E2:E28)</f>
        <v>179492398.89987621</v>
      </c>
      <c r="F30" s="126"/>
      <c r="G30" s="126">
        <f>SUM(G2:G28)</f>
        <v>39134822.514454231</v>
      </c>
      <c r="H30" s="126"/>
    </row>
    <row r="32" spans="1:9" x14ac:dyDescent="0.25">
      <c r="G32" s="163"/>
    </row>
    <row r="33" spans="8:8" x14ac:dyDescent="0.25">
      <c r="H33" s="1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workbookViewId="0">
      <selection sqref="A1:XFD11"/>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68" t="s">
        <v>212</v>
      </c>
      <c r="C3" s="168"/>
      <c r="D3" s="168"/>
      <c r="E3" s="168"/>
      <c r="F3" s="168"/>
      <c r="G3" s="168"/>
      <c r="H3" s="143">
        <v>40000000</v>
      </c>
      <c r="I3" s="142" t="s">
        <v>218</v>
      </c>
    </row>
    <row r="4" spans="2:9" hidden="1" x14ac:dyDescent="0.25">
      <c r="B4" s="168" t="s">
        <v>213</v>
      </c>
      <c r="C4" s="168"/>
      <c r="D4" s="168"/>
      <c r="E4" s="168"/>
      <c r="F4" s="168"/>
      <c r="G4" s="168"/>
      <c r="H4" s="143">
        <v>30000000</v>
      </c>
      <c r="I4" s="142" t="s">
        <v>219</v>
      </c>
    </row>
    <row r="5" spans="2:9" hidden="1" x14ac:dyDescent="0.25">
      <c r="B5" s="168" t="s">
        <v>214</v>
      </c>
      <c r="C5" s="168"/>
      <c r="D5" s="168"/>
      <c r="E5" s="168"/>
      <c r="F5" s="168"/>
      <c r="G5" s="168"/>
      <c r="H5" s="143">
        <v>40000000</v>
      </c>
      <c r="I5" s="143"/>
    </row>
    <row r="6" spans="2:9" hidden="1" x14ac:dyDescent="0.25">
      <c r="B6" s="168" t="s">
        <v>215</v>
      </c>
      <c r="C6" s="168"/>
      <c r="D6" s="168"/>
      <c r="E6" s="168"/>
      <c r="F6" s="168"/>
      <c r="G6" s="168"/>
      <c r="H6" s="143">
        <v>30000000</v>
      </c>
      <c r="I6" s="142"/>
    </row>
    <row r="7" spans="2:9" hidden="1" x14ac:dyDescent="0.25">
      <c r="B7" s="168" t="s">
        <v>216</v>
      </c>
      <c r="C7" s="168"/>
      <c r="D7" s="168"/>
      <c r="E7" s="168"/>
      <c r="F7" s="168"/>
      <c r="G7" s="168"/>
      <c r="H7" s="143">
        <v>37800000</v>
      </c>
      <c r="I7" s="142"/>
    </row>
    <row r="8" spans="2:9" hidden="1" x14ac:dyDescent="0.25">
      <c r="B8" s="168" t="s">
        <v>220</v>
      </c>
      <c r="C8" s="168"/>
      <c r="D8" s="168"/>
      <c r="E8" s="168"/>
      <c r="F8" s="168"/>
      <c r="G8" s="168"/>
      <c r="H8" s="143">
        <v>20000000</v>
      </c>
      <c r="I8" s="142"/>
    </row>
    <row r="9" spans="2:9" hidden="1" x14ac:dyDescent="0.25">
      <c r="B9" s="168" t="s">
        <v>217</v>
      </c>
      <c r="C9" s="168"/>
      <c r="D9" s="168"/>
      <c r="E9" s="168"/>
      <c r="F9" s="168"/>
      <c r="G9" s="168"/>
      <c r="H9" s="143">
        <v>30000000</v>
      </c>
      <c r="I9" s="142"/>
    </row>
    <row r="10" spans="2:9" hidden="1" x14ac:dyDescent="0.25">
      <c r="H10" s="156">
        <f>SUM(H3:H9)</f>
        <v>227800000</v>
      </c>
    </row>
    <row r="11" spans="2:9" ht="21" x14ac:dyDescent="0.35">
      <c r="B11" s="157" t="s">
        <v>245</v>
      </c>
      <c r="C11" s="157" t="s">
        <v>235</v>
      </c>
      <c r="D11" s="157" t="s">
        <v>236</v>
      </c>
      <c r="E11" s="158"/>
      <c r="F11" s="157" t="s">
        <v>243</v>
      </c>
      <c r="G11" s="157" t="s">
        <v>244</v>
      </c>
      <c r="H11" s="145" t="s">
        <v>249</v>
      </c>
    </row>
    <row r="12" spans="2:9" x14ac:dyDescent="0.25">
      <c r="B12" s="145" t="s">
        <v>230</v>
      </c>
      <c r="C12" s="146">
        <v>800000</v>
      </c>
      <c r="D12" s="148">
        <v>1</v>
      </c>
      <c r="G12" s="151">
        <f>C12/H14</f>
        <v>258064.51612903224</v>
      </c>
    </row>
    <row r="13" spans="2:9" x14ac:dyDescent="0.25">
      <c r="B13" s="145" t="s">
        <v>231</v>
      </c>
      <c r="D13" s="148"/>
      <c r="G13" s="145"/>
    </row>
    <row r="14" spans="2:9" x14ac:dyDescent="0.25">
      <c r="B14" s="145" t="s">
        <v>232</v>
      </c>
      <c r="C14" s="145">
        <f>120*1050*30</f>
        <v>3780000</v>
      </c>
      <c r="D14" s="149">
        <v>2</v>
      </c>
      <c r="E14" s="145" t="s">
        <v>237</v>
      </c>
      <c r="F14" s="145">
        <f>C14*D14</f>
        <v>7560000</v>
      </c>
      <c r="G14" s="151">
        <f>F14/$H$14</f>
        <v>2438709.6774193547</v>
      </c>
      <c r="H14" s="162">
        <v>3.1</v>
      </c>
    </row>
    <row r="15" spans="2:9" x14ac:dyDescent="0.25">
      <c r="B15" s="145" t="s">
        <v>233</v>
      </c>
      <c r="C15" s="145">
        <f>120*2000*30</f>
        <v>7200000</v>
      </c>
      <c r="D15" s="149">
        <v>1</v>
      </c>
      <c r="E15" s="145" t="s">
        <v>238</v>
      </c>
      <c r="F15" s="145">
        <f t="shared" ref="F15:F18" si="0">C15*D15</f>
        <v>7200000</v>
      </c>
      <c r="G15" s="151">
        <f t="shared" ref="G15:G18" si="1">F15/$H$14</f>
        <v>2322580.6451612902</v>
      </c>
    </row>
    <row r="16" spans="2:9" x14ac:dyDescent="0.25">
      <c r="B16" s="145" t="s">
        <v>234</v>
      </c>
      <c r="C16" s="145">
        <f>120*4040*30</f>
        <v>14544000</v>
      </c>
      <c r="D16" s="149">
        <v>1</v>
      </c>
      <c r="E16" s="145" t="s">
        <v>239</v>
      </c>
      <c r="F16" s="145">
        <f t="shared" si="0"/>
        <v>14544000</v>
      </c>
      <c r="G16" s="151">
        <f t="shared" si="1"/>
        <v>4691612.9032258065</v>
      </c>
    </row>
    <row r="17" spans="2:8" x14ac:dyDescent="0.25">
      <c r="B17" s="145" t="s">
        <v>240</v>
      </c>
      <c r="C17" s="145">
        <f>C15</f>
        <v>7200000</v>
      </c>
      <c r="D17" s="149">
        <v>2</v>
      </c>
      <c r="E17" s="145" t="s">
        <v>241</v>
      </c>
      <c r="F17" s="145">
        <f t="shared" si="0"/>
        <v>14400000</v>
      </c>
      <c r="G17" s="151">
        <f t="shared" si="1"/>
        <v>4645161.2903225804</v>
      </c>
    </row>
    <row r="18" spans="2:8" x14ac:dyDescent="0.25">
      <c r="C18" s="147">
        <f>C14</f>
        <v>3780000</v>
      </c>
      <c r="D18" s="148">
        <v>1</v>
      </c>
      <c r="E18" s="145" t="s">
        <v>242</v>
      </c>
      <c r="F18" s="145">
        <f t="shared" si="0"/>
        <v>3780000</v>
      </c>
      <c r="G18" s="151">
        <f t="shared" si="1"/>
        <v>1219354.8387096773</v>
      </c>
    </row>
    <row r="19" spans="2:8" x14ac:dyDescent="0.25">
      <c r="D19" s="148"/>
    </row>
    <row r="20" spans="2:8" ht="21" x14ac:dyDescent="0.35">
      <c r="B20" s="159" t="s">
        <v>168</v>
      </c>
      <c r="C20" s="160"/>
      <c r="D20" s="160"/>
      <c r="E20" s="160"/>
      <c r="F20" s="160"/>
      <c r="G20" s="161">
        <f>G12+G14+G15+G16+G17+G18</f>
        <v>15575483.87096774</v>
      </c>
      <c r="H20" s="150"/>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3" t="s">
        <v>204</v>
      </c>
      <c r="B17" s="138">
        <v>25000</v>
      </c>
      <c r="C17" s="138">
        <v>50</v>
      </c>
      <c r="D17" s="139">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4" t="s">
        <v>205</v>
      </c>
      <c r="B19" s="136">
        <v>4000</v>
      </c>
      <c r="C19" s="136">
        <v>350</v>
      </c>
      <c r="D19" s="137">
        <f t="shared" si="0"/>
        <v>1400000</v>
      </c>
      <c r="E19" s="86"/>
      <c r="F19" s="87"/>
    </row>
    <row r="20" spans="1:11" x14ac:dyDescent="0.25">
      <c r="A20" s="135" t="s">
        <v>206</v>
      </c>
      <c r="B20" s="136">
        <v>1400</v>
      </c>
      <c r="C20" s="136">
        <v>1150</v>
      </c>
      <c r="D20" s="137">
        <f t="shared" si="0"/>
        <v>1610000</v>
      </c>
      <c r="E20" s="86"/>
      <c r="F20" s="87"/>
    </row>
    <row r="21" spans="1:11" x14ac:dyDescent="0.25">
      <c r="A21" s="135" t="s">
        <v>207</v>
      </c>
      <c r="B21" s="136">
        <v>60000</v>
      </c>
      <c r="C21" s="136">
        <v>50</v>
      </c>
      <c r="D21" s="137">
        <f t="shared" si="0"/>
        <v>3000000</v>
      </c>
      <c r="E21" s="86"/>
      <c r="F21" s="87"/>
    </row>
    <row r="22" spans="1:11" x14ac:dyDescent="0.25">
      <c r="A22" s="135" t="s">
        <v>208</v>
      </c>
      <c r="B22" s="136">
        <v>80000</v>
      </c>
      <c r="C22" s="136">
        <v>30</v>
      </c>
      <c r="D22" s="137">
        <f t="shared" si="0"/>
        <v>2400000</v>
      </c>
      <c r="E22" s="86"/>
      <c r="F22" s="87"/>
    </row>
    <row r="23" spans="1:11" x14ac:dyDescent="0.25">
      <c r="A23" s="135" t="s">
        <v>209</v>
      </c>
      <c r="B23" s="136">
        <v>30000</v>
      </c>
      <c r="C23" s="136">
        <v>90</v>
      </c>
      <c r="D23" s="137">
        <f t="shared" si="0"/>
        <v>2700000</v>
      </c>
      <c r="E23" s="86"/>
      <c r="F23" s="87"/>
    </row>
    <row r="24" spans="1:11" x14ac:dyDescent="0.25">
      <c r="A24" s="135" t="s">
        <v>210</v>
      </c>
      <c r="B24" s="136">
        <v>1500</v>
      </c>
      <c r="C24" s="136">
        <v>950</v>
      </c>
      <c r="D24" s="137">
        <f t="shared" si="0"/>
        <v>1425000</v>
      </c>
      <c r="E24" s="86"/>
      <c r="F24" s="87"/>
    </row>
    <row r="25" spans="1:11" x14ac:dyDescent="0.25">
      <c r="A25" s="135" t="s">
        <v>211</v>
      </c>
      <c r="B25" s="136">
        <v>1200</v>
      </c>
      <c r="C25" s="136">
        <v>950</v>
      </c>
      <c r="D25" s="137">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203</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189</v>
      </c>
      <c r="J32" s="99">
        <f>SUM(D5:D16)+D28</f>
        <v>50894000</v>
      </c>
      <c r="K32" s="99">
        <f>SUM(F5:EF16)+F28</f>
        <v>14720100</v>
      </c>
    </row>
    <row r="33" spans="1:14" x14ac:dyDescent="0.25">
      <c r="A33" s="85" t="s">
        <v>162</v>
      </c>
      <c r="B33" s="86">
        <v>15</v>
      </c>
      <c r="C33" s="86"/>
      <c r="D33" s="124"/>
      <c r="E33" s="86">
        <v>200</v>
      </c>
      <c r="F33" s="87">
        <f t="shared" si="1"/>
        <v>3000</v>
      </c>
      <c r="I33" t="s">
        <v>221</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40"/>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2020-04-24T09:01:10Z</dcterms:modified>
</cp:coreProperties>
</file>